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ARCIS BILLARD CLUB\SAISON20252026\5 QUILLES 20252026\"/>
    </mc:Choice>
  </mc:AlternateContent>
  <xr:revisionPtr revIDLastSave="0" documentId="13_ncr:1_{36F7EE1C-6F87-4E80-BB5A-35DB64FDEE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O33" i="2" l="1"/>
  <c r="F33" i="2"/>
  <c r="G29" i="2"/>
  <c r="P29" i="2"/>
  <c r="K33" i="2" l="1"/>
  <c r="L33" i="2"/>
  <c r="O32" i="2" s="1"/>
  <c r="C33" i="2"/>
  <c r="F32" i="2" s="1"/>
  <c r="B33" i="2"/>
  <c r="R17" i="2" l="1"/>
</calcChain>
</file>

<file path=xl/sharedStrings.xml><?xml version="1.0" encoding="utf-8"?>
<sst xmlns="http://schemas.openxmlformats.org/spreadsheetml/2006/main" count="97" uniqueCount="73">
  <si>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</si>
  <si>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</si>
  <si>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</si>
  <si>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</si>
  <si>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</si>
  <si>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</si>
  <si>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</si>
  <si>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</si>
  <si>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</si>
  <si>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</si>
  <si>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</si>
  <si>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</si>
  <si>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</si>
  <si>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</si>
  <si>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</si>
  <si>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</si>
  <si>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</si>
  <si>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</si>
  <si>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</si>
  <si>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</si>
  <si>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</si>
  <si>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</si>
  <si>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</si>
  <si>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</si>
  <si>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</si>
  <si>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</si>
  <si>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</si>
  <si>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</si>
  <si>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</si>
  <si>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</si>
  <si>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</si>
  <si>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</si>
  <si>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</si>
  <si>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</si>
  <si>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</si>
  <si>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</si>
  <si>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</si>
  <si>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</si>
  <si>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</si>
  <si>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</si>
  <si>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</si>
  <si>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</si>
  <si>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</si>
  <si>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</si>
  <si>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</si>
  <si>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</si>
  <si>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</si>
  <si>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</si>
  <si>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</si>
  <si>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</si>
  <si>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</si>
  <si>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</si>
  <si>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</si>
  <si>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</si>
  <si>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</si>
  <si>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</si>
  <si>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</si>
  <si>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</si>
  <si>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</si>
  <si>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</si>
  <si>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</si>
  <si>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</si>
  <si>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</si>
  <si>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LIEU DE RENCONTRE ARCIS BILLARD CLUB</t>
  </si>
  <si>
    <t>ARCIS2</t>
  </si>
  <si>
    <t>GRAUVES</t>
  </si>
  <si>
    <t>BARRAGE 1 ARCIS2 GRAUVES</t>
  </si>
  <si>
    <t>GARCIA ESPARZA Claude</t>
  </si>
  <si>
    <t>BONVILLE Alexandre</t>
  </si>
  <si>
    <t>LAMBERT Reynald</t>
  </si>
  <si>
    <t>LORIN Jimmy</t>
  </si>
  <si>
    <t>BONVILLE - LORIN</t>
  </si>
  <si>
    <t>LAMBERT - GARCIA ESPARZA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</si>
</sst>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B0F0"/>
  </sheetPr>
  <dimension ref="A1:R34"/>
  <sheetViews>
    <sheetView showGridLines="0" tabSelected="1" topLeftCell="A4" zoomScale="110" zoomScaleNormal="110" workbookViewId="0">
      <selection activeCell="J28" sqref="J28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66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63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64</v>
      </c>
      <c r="J9" s="1" t="s">
        <v>4</v>
      </c>
      <c r="K9" s="12" t="s">
        <v>65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67</v>
      </c>
      <c r="C13" s="59"/>
      <c r="E13" s="6"/>
      <c r="F13" s="13">
        <v>54</v>
      </c>
      <c r="G13" s="14">
        <f>IF(F13&gt;O13,1,0)</f>
        <v>0</v>
      </c>
      <c r="I13" s="14"/>
      <c r="J13" s="1">
        <v>1</v>
      </c>
      <c r="K13" s="61" t="s">
        <v>68</v>
      </c>
      <c r="L13" s="62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69</v>
      </c>
      <c r="C18" s="59"/>
      <c r="E18" s="6"/>
      <c r="F18" s="13">
        <v>25</v>
      </c>
      <c r="G18" s="14">
        <f>IF(F18&gt;O18,1,0)</f>
        <v>0</v>
      </c>
      <c r="I18" s="14"/>
      <c r="J18" s="1">
        <v>2</v>
      </c>
      <c r="K18" s="61" t="s">
        <v>70</v>
      </c>
      <c r="L18" s="62"/>
      <c r="N18" s="6"/>
      <c r="O18" s="13">
        <v>100</v>
      </c>
      <c r="P18" s="14">
        <f>IF(O18&gt;F18,1,0)</f>
        <v>1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72</v>
      </c>
      <c r="C23" s="57"/>
      <c r="F23" s="13">
        <v>50</v>
      </c>
      <c r="G23" s="14">
        <f>IF(F23&gt;O23,2,0)</f>
        <v>0</v>
      </c>
      <c r="I23" s="14"/>
      <c r="J23" s="1" t="s">
        <v>0</v>
      </c>
      <c r="K23" s="56" t="s">
        <v>71</v>
      </c>
      <c r="L23" s="57"/>
      <c r="O23" s="13">
        <v>100</v>
      </c>
      <c r="P23" s="14">
        <f>IF(O23&gt;F23,2,0)</f>
        <v>2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">
        <v>72</v>
      </c>
      <c r="C28" s="57"/>
      <c r="F28" s="13">
        <v>24</v>
      </c>
      <c r="G28" s="14">
        <f>IF(F28&gt;O28,3,0)</f>
        <v>0</v>
      </c>
      <c r="I28" s="14"/>
      <c r="J28" s="1" t="s">
        <v>52</v>
      </c>
      <c r="K28" s="56" t="s">
        <v>71</v>
      </c>
      <c r="L28" s="57"/>
      <c r="O28" s="13">
        <v>120</v>
      </c>
      <c r="P28" s="14">
        <f>IF(O28&gt;F28,3,0)</f>
        <v>3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153</v>
      </c>
      <c r="G29" s="46">
        <f>G13+G18+G23+G28</f>
        <v>0</v>
      </c>
      <c r="H29" s="25"/>
      <c r="I29" s="25"/>
      <c r="J29" s="25"/>
      <c r="K29" s="25"/>
      <c r="L29" s="25"/>
      <c r="M29" s="25"/>
      <c r="N29" s="25"/>
      <c r="O29" s="46">
        <f>O13+O18+O23+O28</f>
        <v>420</v>
      </c>
      <c r="P29" s="46">
        <f>P13+P18+P23+P28</f>
        <v>7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ARCIS2</v>
      </c>
      <c r="F32" s="60" t="str">
        <f>IF(C33="","",(F13+F18+F23+F28)&amp;"  Pts")</f>
        <v>153  Pts</v>
      </c>
      <c r="G32" s="60"/>
      <c r="K32" s="19" t="str">
        <f>IF(K9="","",K9)</f>
        <v>GRAUVES</v>
      </c>
      <c r="O32" s="60" t="str">
        <f>IF(L33="","",(O13+O18+O23+O28)&amp;"  Pts")</f>
        <v>420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1</v>
      </c>
      <c r="C33" s="54">
        <f>IF(OR(F13="",F18=""),"",G29)</f>
        <v>0</v>
      </c>
      <c r="D33" s="54"/>
      <c r="E33" s="55"/>
      <c r="F33" s="66">
        <f>IFERROR(F29/O29,"")</f>
        <v>0.36428571428571427</v>
      </c>
      <c r="G33" s="67"/>
      <c r="H33" s="74" t="s">
        <v>58</v>
      </c>
      <c r="I33" s="74"/>
      <c r="J33" s="74"/>
      <c r="K33" s="43">
        <f>IF(OR(O28="",F28=""),"",IF(P29&gt;G29,3,1))</f>
        <v>3</v>
      </c>
      <c r="L33" s="54">
        <f>IF(OR(O13="",O18=""),"",P29)</f>
        <v>7</v>
      </c>
      <c r="M33" s="54"/>
      <c r="N33" s="55"/>
      <c r="O33" s="66">
        <f>IFERROR(O29/F29,"")</f>
        <v>2.7450980392156863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arcisbillard club</cp:lastModifiedBy>
  <cp:lastPrinted>2026-01-31T15:56:14Z</cp:lastPrinted>
  <dcterms:created xsi:type="dcterms:W3CDTF">2015-07-09T08:22:22Z</dcterms:created>
  <dcterms:modified xsi:type="dcterms:W3CDTF">2026-01-31T15:57:04Z</dcterms:modified>
</cp:coreProperties>
</file>