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FE81C334-70AD-4C49-BE7F-6C1D42969B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2" l="1"/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G13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<sst xmlns="http://schemas.openxmlformats.org/spreadsheetml/2006/main" count="97" uniqueCount="73">
  <si>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</si>
  <si>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</si>
  <si>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</si>
  <si>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</si>
  <si>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</si>
  <si>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</si>
  <si>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</si>
  <si>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</si>
  <si>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</si>
  <si>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</si>
  <si>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</si>
  <si>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</si>
  <si>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</si>
  <si>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</si>
  <si>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</si>
  <si>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</si>
  <si>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</si>
  <si>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</si>
  <si>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</si>
  <si>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</si>
  <si>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</si>
  <si>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</si>
  <si>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</si>
  <si>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</si>
  <si>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</si>
  <si>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</si>
  <si>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</si>
  <si>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</si>
  <si>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</si>
  <si>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</si>
  <si>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</si>
  <si>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</si>
  <si>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</si>
  <si>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</si>
  <si>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</si>
  <si>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</si>
  <si>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</si>
  <si>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</si>
  <si>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</si>
  <si>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</si>
  <si>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</si>
  <si>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</si>
  <si>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</si>
  <si>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</si>
  <si>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</si>
  <si>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</si>
  <si>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</si>
  <si>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</si>
  <si>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</si>
  <si>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</si>
  <si>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</si>
  <si>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</si>
  <si>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</si>
  <si>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</si>
  <si>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</si>
  <si>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</si>
  <si>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</si>
  <si>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</si>
  <si>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</si>
  <si>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</si>
  <si>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</si>
  <si>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</si>
  <si>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</si>
  <si>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ARCIS BILLARD CLUB</t>
  </si>
  <si>
    <t>ARCIS1</t>
  </si>
  <si>
    <t>EPERNAY</t>
  </si>
  <si>
    <t>BARRAGE 1 ARCIS1 EPERNAY</t>
  </si>
  <si>
    <t>DELORME Ronan</t>
  </si>
  <si>
    <t>DELORME Christophe</t>
  </si>
  <si>
    <t>LHEUREUX François</t>
  </si>
  <si>
    <t>LEBOEUF Sylvain</t>
  </si>
  <si>
    <t>DELORME C - DELORME R</t>
  </si>
  <si>
    <t>LEBOEUF - LHEUREUX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</si>
</sst>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topLeftCell="A4" zoomScale="110" zoomScaleNormal="110" workbookViewId="0">
      <selection activeCell="P28" sqref="P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64</v>
      </c>
      <c r="J9" s="1" t="s">
        <v>4</v>
      </c>
      <c r="K9" s="12" t="s">
        <v>65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100</v>
      </c>
      <c r="G13" s="14">
        <f>IF(F13&gt;O13,1,0)</f>
        <v>1</v>
      </c>
      <c r="I13" s="14"/>
      <c r="J13" s="1">
        <v>1</v>
      </c>
      <c r="K13" s="61" t="s">
        <v>69</v>
      </c>
      <c r="L13" s="62"/>
      <c r="N13" s="6"/>
      <c r="O13" s="13">
        <v>87</v>
      </c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68</v>
      </c>
      <c r="C18" s="59"/>
      <c r="E18" s="6"/>
      <c r="F18" s="13">
        <v>73</v>
      </c>
      <c r="G18" s="14">
        <f>IF(F18&gt;O18,1,0)</f>
        <v>0</v>
      </c>
      <c r="I18" s="14"/>
      <c r="J18" s="1">
        <v>2</v>
      </c>
      <c r="K18" s="61" t="s">
        <v>70</v>
      </c>
      <c r="L18" s="62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71</v>
      </c>
      <c r="C23" s="57"/>
      <c r="F23" s="13">
        <v>100</v>
      </c>
      <c r="G23" s="14">
        <f>IF(F23&gt;O23,2,0)</f>
        <v>2</v>
      </c>
      <c r="I23" s="14"/>
      <c r="J23" s="1" t="s">
        <v>0</v>
      </c>
      <c r="K23" s="56" t="s">
        <v>72</v>
      </c>
      <c r="L23" s="57"/>
      <c r="O23" s="13">
        <v>69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">
        <v>71</v>
      </c>
      <c r="C28" s="57"/>
      <c r="F28" s="13">
        <v>120</v>
      </c>
      <c r="G28" s="14">
        <f>IF(F28&gt;O28,3,0)</f>
        <v>3</v>
      </c>
      <c r="I28" s="14"/>
      <c r="J28" s="1" t="s">
        <v>52</v>
      </c>
      <c r="K28" s="56" t="s">
        <v>72</v>
      </c>
      <c r="L28" s="57"/>
      <c r="O28" s="13">
        <v>89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393</v>
      </c>
      <c r="G29" s="46">
        <f>G13+G18+G23+G28</f>
        <v>6</v>
      </c>
      <c r="H29" s="25"/>
      <c r="I29" s="25"/>
      <c r="J29" s="25"/>
      <c r="K29" s="25"/>
      <c r="L29" s="25"/>
      <c r="M29" s="25"/>
      <c r="N29" s="25"/>
      <c r="O29" s="46">
        <f>O13+O18+O23+O28</f>
        <v>345</v>
      </c>
      <c r="P29" s="46">
        <f>P13+P18+P23+P28</f>
        <v>1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ARCIS1</v>
      </c>
      <c r="F32" s="60" t="str">
        <f>IF(C33="","",(F13+F18+F23+F28)&amp;"  Pts")</f>
        <v>393  Pts</v>
      </c>
      <c r="G32" s="60"/>
      <c r="K32" s="19" t="str">
        <f>IF(K9="","",K9)</f>
        <v>EPERNAY</v>
      </c>
      <c r="O32" s="60" t="str">
        <f>IF(L33="","",(O13+O18+O23+O28)&amp;"  Pts")</f>
        <v>345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3</v>
      </c>
      <c r="C33" s="54">
        <f>IF(OR(F13="",F18=""),"",G29)</f>
        <v>6</v>
      </c>
      <c r="D33" s="54"/>
      <c r="E33" s="55"/>
      <c r="F33" s="66">
        <f>IFERROR(F29/O29,"")</f>
        <v>1.1391304347826088</v>
      </c>
      <c r="G33" s="67"/>
      <c r="H33" s="74" t="s">
        <v>58</v>
      </c>
      <c r="I33" s="74"/>
      <c r="J33" s="74"/>
      <c r="K33" s="43">
        <f>IF(OR(O28="",F28=""),"",IF(P29&gt;G29,3,1))</f>
        <v>1</v>
      </c>
      <c r="L33" s="54">
        <f>IF(OR(O13="",O18=""),"",P29)</f>
        <v>1</v>
      </c>
      <c r="M33" s="54"/>
      <c r="N33" s="55"/>
      <c r="O33" s="66">
        <f>IFERROR(O29/F29,"")</f>
        <v>0.87786259541984735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2026-01-31T16:03:10Z</cp:lastPrinted>
  <dcterms:created xsi:type="dcterms:W3CDTF">2015-07-09T08:22:22Z</dcterms:created>
  <dcterms:modified xsi:type="dcterms:W3CDTF">2026-01-31T16:03:52Z</dcterms:modified>
</cp:coreProperties>
</file>